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80" yWindow="60" windowWidth="13710" windowHeight="11655" tabRatio="698" activeTab="3"/>
  </bookViews>
  <sheets>
    <sheet name="січ(тимч.)" sheetId="1" r:id="rId1"/>
    <sheet name="лютий(тимч.)" sheetId="2" r:id="rId2"/>
    <sheet name="лютий" sheetId="3" r:id="rId3"/>
    <sheet name="березень" sheetId="4" r:id="rId4"/>
  </sheets>
  <definedNames>
    <definedName name="_xlnm.Print_Area" localSheetId="3">'березень'!$A$1:$AG$99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<sst xmlns="http://schemas.openxmlformats.org/spreadsheetml/2006/main" count="416" uniqueCount="57">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</sst>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0" sqref="A10:IV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96" t="s">
        <v>12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3" ht="22.5" customHeight="1">
      <c r="A2" s="97" t="s">
        <v>52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21" sqref="M2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96" t="s">
        <v>12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3" ht="22.5" customHeight="1">
      <c r="A2" s="97" t="s">
        <v>53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8" sqref="A5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96" t="s">
        <v>12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3" ht="22.5" customHeight="1">
      <c r="A2" s="97" t="s">
        <v>53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12351.8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12189.099999999991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f>29.2+28.2+1342</f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75" sqref="P75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96" t="s">
        <v>12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3" ht="22.5" customHeight="1">
      <c r="A2" s="97" t="s">
        <v>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18801.899999999998</v>
      </c>
      <c r="AF7" s="54"/>
      <c r="AG7" s="40"/>
    </row>
    <row r="8" spans="1:55" ht="18" customHeight="1">
      <c r="A8" s="47" t="s">
        <v>30</v>
      </c>
      <c r="B8" s="33">
        <f>SUM(E8:AB8)</f>
        <v>62856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42794.90000000001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216619.59999999998</v>
      </c>
      <c r="C9" s="23">
        <f t="shared" si="0"/>
        <v>73798.90000000001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8364.300000000001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2952.1000000000004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116419.29999999999</v>
      </c>
      <c r="AG9" s="90">
        <f>AG10+AG15+AG24+AG33+AG47+AG52+AG54+AG61+AG62+AG71+AG72+AG76+AG88+AG81+AG83+AG82+AG69+AG89+AG91+AG90+AG70+AG40+AG92</f>
        <v>173999.2</v>
      </c>
      <c r="AH9" s="41"/>
      <c r="AI9" s="41"/>
    </row>
    <row r="10" spans="1:35" ht="15.75">
      <c r="A10" s="4" t="s">
        <v>4</v>
      </c>
      <c r="B10" s="22">
        <f>19083.7+56.6</f>
        <v>19140.3</v>
      </c>
      <c r="C10" s="22">
        <v>2464.5</v>
      </c>
      <c r="D10" s="67"/>
      <c r="E10" s="67">
        <v>203.9</v>
      </c>
      <c r="F10" s="67">
        <v>119.8</v>
      </c>
      <c r="G10" s="67">
        <v>249.5</v>
      </c>
      <c r="H10" s="67">
        <v>28.2</v>
      </c>
      <c r="I10" s="67"/>
      <c r="J10" s="70">
        <v>94.6</v>
      </c>
      <c r="K10" s="67">
        <f>1641.4</f>
        <v>1641.4</v>
      </c>
      <c r="L10" s="67">
        <f>3692.3-8.4</f>
        <v>3683.9</v>
      </c>
      <c r="M10" s="72">
        <v>1284.9</v>
      </c>
      <c r="N10" s="67">
        <v>43.8</v>
      </c>
      <c r="O10" s="71">
        <v>45.6</v>
      </c>
      <c r="P10" s="67">
        <v>7</v>
      </c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7402.600000000001</v>
      </c>
      <c r="AG10" s="72">
        <f>B10+C10-AF10</f>
        <v>14202.199999999997</v>
      </c>
      <c r="AI10" s="6"/>
    </row>
    <row r="11" spans="1:35" ht="15.75">
      <c r="A11" s="3" t="s">
        <v>5</v>
      </c>
      <c r="B11" s="22">
        <v>17709.2</v>
      </c>
      <c r="C11" s="22">
        <v>1338.2000000000044</v>
      </c>
      <c r="D11" s="67"/>
      <c r="E11" s="67">
        <v>196.5</v>
      </c>
      <c r="F11" s="67">
        <v>40.7</v>
      </c>
      <c r="G11" s="67">
        <v>134.2</v>
      </c>
      <c r="H11" s="67">
        <v>1.1</v>
      </c>
      <c r="I11" s="67"/>
      <c r="J11" s="72"/>
      <c r="K11" s="67">
        <v>1320.4</v>
      </c>
      <c r="L11" s="67">
        <v>3625.8</v>
      </c>
      <c r="M11" s="72">
        <v>1272.4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6591.1</v>
      </c>
      <c r="AG11" s="72">
        <f>B11+C11-AF11</f>
        <v>12456.300000000005</v>
      </c>
      <c r="AI11" s="6"/>
    </row>
    <row r="12" spans="1:35" ht="15.75">
      <c r="A12" s="3" t="s">
        <v>2</v>
      </c>
      <c r="B12" s="29">
        <v>357.7</v>
      </c>
      <c r="C12" s="22">
        <v>299.8</v>
      </c>
      <c r="D12" s="67"/>
      <c r="E12" s="67"/>
      <c r="F12" s="67"/>
      <c r="G12" s="67">
        <v>77</v>
      </c>
      <c r="H12" s="67">
        <v>0.5</v>
      </c>
      <c r="I12" s="67"/>
      <c r="J12" s="72">
        <v>3</v>
      </c>
      <c r="K12" s="67">
        <v>170</v>
      </c>
      <c r="L12" s="67">
        <v>5.8</v>
      </c>
      <c r="M12" s="72"/>
      <c r="N12" s="67"/>
      <c r="O12" s="71">
        <v>23.6</v>
      </c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279.90000000000003</v>
      </c>
      <c r="AG12" s="72">
        <f>B12+C12-AF12</f>
        <v>377.59999999999997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1073.3999999999985</v>
      </c>
      <c r="C14" s="22">
        <v>826.4999999999957</v>
      </c>
      <c r="D14" s="67">
        <f t="shared" si="2"/>
        <v>0</v>
      </c>
      <c r="E14" s="67">
        <f t="shared" si="2"/>
        <v>7.400000000000006</v>
      </c>
      <c r="F14" s="67">
        <f t="shared" si="2"/>
        <v>79.1</v>
      </c>
      <c r="G14" s="67">
        <f t="shared" si="2"/>
        <v>38.30000000000001</v>
      </c>
      <c r="H14" s="67">
        <f t="shared" si="2"/>
        <v>26.599999999999998</v>
      </c>
      <c r="I14" s="67">
        <f t="shared" si="2"/>
        <v>0</v>
      </c>
      <c r="J14" s="67">
        <f t="shared" si="2"/>
        <v>91.6</v>
      </c>
      <c r="K14" s="67">
        <f t="shared" si="2"/>
        <v>151</v>
      </c>
      <c r="L14" s="67">
        <f t="shared" si="2"/>
        <v>52.29999999999991</v>
      </c>
      <c r="M14" s="72">
        <f t="shared" si="2"/>
        <v>12.5</v>
      </c>
      <c r="N14" s="67">
        <f t="shared" si="2"/>
        <v>43.8</v>
      </c>
      <c r="O14" s="67">
        <f t="shared" si="2"/>
        <v>22</v>
      </c>
      <c r="P14" s="67">
        <f t="shared" si="2"/>
        <v>7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531.5999999999999</v>
      </c>
      <c r="AG14" s="72">
        <f>AG10-AG11-AG12-AG13</f>
        <v>1368.2999999999925</v>
      </c>
      <c r="AI14" s="6"/>
    </row>
    <row r="15" spans="1:35" ht="15" customHeight="1">
      <c r="A15" s="4" t="s">
        <v>6</v>
      </c>
      <c r="B15" s="22">
        <f>83747.1+3.2+21.3</f>
        <v>83771.6</v>
      </c>
      <c r="C15" s="22">
        <v>29823.199999999997</v>
      </c>
      <c r="D15" s="73"/>
      <c r="E15" s="73"/>
      <c r="F15" s="67">
        <f>20+40.7</f>
        <v>60.7</v>
      </c>
      <c r="G15" s="67">
        <v>1437.6</v>
      </c>
      <c r="H15" s="67">
        <v>1886</v>
      </c>
      <c r="I15" s="67"/>
      <c r="J15" s="72">
        <v>1381.2</v>
      </c>
      <c r="K15" s="67">
        <f>13902.2+10550.7</f>
        <v>24452.9</v>
      </c>
      <c r="L15" s="67">
        <v>2976.1</v>
      </c>
      <c r="M15" s="72">
        <v>3278.2</v>
      </c>
      <c r="N15" s="67">
        <v>2126</v>
      </c>
      <c r="O15" s="71">
        <v>3292.8</v>
      </c>
      <c r="P15" s="67">
        <v>2453.5</v>
      </c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43345</v>
      </c>
      <c r="AG15" s="72">
        <f aca="true" t="shared" si="3" ref="AG15:AG31">B15+C15-AF15</f>
        <v>70249.8</v>
      </c>
      <c r="AI15" s="6"/>
    </row>
    <row r="16" spans="1:35" s="53" customFormat="1" ht="15" customHeight="1">
      <c r="A16" s="51" t="s">
        <v>38</v>
      </c>
      <c r="B16" s="52">
        <f>23019.6+3.2</f>
        <v>23022.8</v>
      </c>
      <c r="C16" s="52">
        <v>12189.099999999991</v>
      </c>
      <c r="D16" s="74"/>
      <c r="E16" s="74"/>
      <c r="F16" s="75">
        <v>40.7</v>
      </c>
      <c r="G16" s="75"/>
      <c r="H16" s="75"/>
      <c r="I16" s="75"/>
      <c r="J16" s="76"/>
      <c r="K16" s="75">
        <v>10550.7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10591.400000000001</v>
      </c>
      <c r="AG16" s="88">
        <f t="shared" si="3"/>
        <v>24620.499999999993</v>
      </c>
      <c r="AH16" s="57"/>
      <c r="AI16" s="6"/>
    </row>
    <row r="17" spans="1:35" ht="15.75">
      <c r="A17" s="3" t="s">
        <v>5</v>
      </c>
      <c r="B17" s="22">
        <f>58279.96+3.2</f>
        <v>58283.159999999996</v>
      </c>
      <c r="C17" s="22">
        <v>2363.399999999994</v>
      </c>
      <c r="D17" s="67"/>
      <c r="E17" s="67"/>
      <c r="F17" s="67">
        <v>60.7</v>
      </c>
      <c r="G17" s="67"/>
      <c r="H17" s="67"/>
      <c r="I17" s="67"/>
      <c r="J17" s="72"/>
      <c r="K17" s="67">
        <f>13022.4+10550.7</f>
        <v>23573.1</v>
      </c>
      <c r="L17" s="67"/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23633.8</v>
      </c>
      <c r="AG17" s="72">
        <f t="shared" si="3"/>
        <v>37012.759999999995</v>
      </c>
      <c r="AH17" s="6"/>
      <c r="AI17" s="6"/>
    </row>
    <row r="18" spans="1:35" ht="15.75">
      <c r="A18" s="3" t="s">
        <v>3</v>
      </c>
      <c r="B18" s="22">
        <v>35.4</v>
      </c>
      <c r="C18" s="22">
        <v>0</v>
      </c>
      <c r="D18" s="67"/>
      <c r="E18" s="67"/>
      <c r="F18" s="67"/>
      <c r="G18" s="67"/>
      <c r="H18" s="67">
        <v>0.9</v>
      </c>
      <c r="I18" s="67"/>
      <c r="J18" s="72">
        <v>0.3</v>
      </c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1.2</v>
      </c>
      <c r="AG18" s="72">
        <f t="shared" si="3"/>
        <v>34.199999999999996</v>
      </c>
      <c r="AI18" s="6"/>
    </row>
    <row r="19" spans="1:35" ht="15.75">
      <c r="A19" s="3" t="s">
        <v>1</v>
      </c>
      <c r="B19" s="22">
        <v>4280.4</v>
      </c>
      <c r="C19" s="22">
        <v>3541.3999999999996</v>
      </c>
      <c r="D19" s="67"/>
      <c r="E19" s="67"/>
      <c r="F19" s="67"/>
      <c r="G19" s="67">
        <v>240.3</v>
      </c>
      <c r="H19" s="67">
        <v>427.1</v>
      </c>
      <c r="I19" s="67"/>
      <c r="J19" s="72">
        <v>446.9</v>
      </c>
      <c r="K19" s="67">
        <v>102.1</v>
      </c>
      <c r="L19" s="67">
        <v>46</v>
      </c>
      <c r="M19" s="72">
        <v>154.6</v>
      </c>
      <c r="N19" s="67">
        <v>766.9</v>
      </c>
      <c r="O19" s="71"/>
      <c r="P19" s="67">
        <v>945</v>
      </c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3128.9</v>
      </c>
      <c r="AG19" s="72">
        <f t="shared" si="3"/>
        <v>4692.9</v>
      </c>
      <c r="AI19" s="6"/>
    </row>
    <row r="20" spans="1:35" ht="15.75">
      <c r="A20" s="3" t="s">
        <v>2</v>
      </c>
      <c r="B20" s="22">
        <v>16303.4</v>
      </c>
      <c r="C20" s="22">
        <v>20438.6</v>
      </c>
      <c r="D20" s="67"/>
      <c r="E20" s="67"/>
      <c r="F20" s="67"/>
      <c r="G20" s="67">
        <v>688.8</v>
      </c>
      <c r="H20" s="67">
        <v>1267.7</v>
      </c>
      <c r="I20" s="67"/>
      <c r="J20" s="72">
        <v>920.8</v>
      </c>
      <c r="K20" s="67">
        <v>531.8</v>
      </c>
      <c r="L20" s="67">
        <v>2870.4</v>
      </c>
      <c r="M20" s="72">
        <v>2522</v>
      </c>
      <c r="N20" s="67">
        <f>1076.6+267.2</f>
        <v>1343.8</v>
      </c>
      <c r="O20" s="71">
        <v>3290.1</v>
      </c>
      <c r="P20" s="67">
        <v>1467.5</v>
      </c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14902.9</v>
      </c>
      <c r="AG20" s="72">
        <f t="shared" si="3"/>
        <v>21839.1</v>
      </c>
      <c r="AI20" s="6"/>
    </row>
    <row r="21" spans="1:35" ht="15.75">
      <c r="A21" s="3" t="s">
        <v>16</v>
      </c>
      <c r="B21" s="22">
        <v>1194.5</v>
      </c>
      <c r="C21" s="22">
        <v>157.20000000000005</v>
      </c>
      <c r="D21" s="67"/>
      <c r="E21" s="67"/>
      <c r="F21" s="67"/>
      <c r="G21" s="67"/>
      <c r="H21" s="67"/>
      <c r="I21" s="67"/>
      <c r="J21" s="72"/>
      <c r="K21" s="67"/>
      <c r="L21" s="67"/>
      <c r="M21" s="72">
        <v>376.7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376.7</v>
      </c>
      <c r="AG21" s="72">
        <f t="shared" si="3"/>
        <v>975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3674.740000000007</v>
      </c>
      <c r="C23" s="22">
        <v>3537.000000000011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0</v>
      </c>
      <c r="G23" s="67">
        <f t="shared" si="4"/>
        <v>508.5</v>
      </c>
      <c r="H23" s="67">
        <f t="shared" si="4"/>
        <v>190.29999999999995</v>
      </c>
      <c r="I23" s="67">
        <f t="shared" si="4"/>
        <v>0</v>
      </c>
      <c r="J23" s="67">
        <f t="shared" si="4"/>
        <v>13.20000000000016</v>
      </c>
      <c r="K23" s="67">
        <f t="shared" si="4"/>
        <v>245.90000000000293</v>
      </c>
      <c r="L23" s="67">
        <f t="shared" si="4"/>
        <v>59.69999999999982</v>
      </c>
      <c r="M23" s="72">
        <f t="shared" si="4"/>
        <v>224.89999999999992</v>
      </c>
      <c r="N23" s="67">
        <f t="shared" si="4"/>
        <v>15.299999999999955</v>
      </c>
      <c r="O23" s="67">
        <f t="shared" si="4"/>
        <v>2.700000000000273</v>
      </c>
      <c r="P23" s="67">
        <f t="shared" si="4"/>
        <v>41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1301.500000000003</v>
      </c>
      <c r="AG23" s="72">
        <f t="shared" si="3"/>
        <v>5910.240000000015</v>
      </c>
      <c r="AI23" s="6"/>
    </row>
    <row r="24" spans="1:35" ht="15" customHeight="1">
      <c r="A24" s="4" t="s">
        <v>7</v>
      </c>
      <c r="B24" s="22">
        <v>41417.8</v>
      </c>
      <c r="C24" s="22">
        <v>7848.9000000000015</v>
      </c>
      <c r="D24" s="67"/>
      <c r="E24" s="67"/>
      <c r="F24" s="67">
        <v>50.4</v>
      </c>
      <c r="G24" s="67"/>
      <c r="H24" s="67">
        <v>1560.6</v>
      </c>
      <c r="I24" s="67"/>
      <c r="J24" s="72">
        <v>365</v>
      </c>
      <c r="K24" s="67">
        <f>382.7+21.5</f>
        <v>404.2</v>
      </c>
      <c r="L24" s="67">
        <f>377.5+9702.8</f>
        <v>10080.3</v>
      </c>
      <c r="M24" s="72"/>
      <c r="N24" s="67">
        <f>6002.3+983.7</f>
        <v>6986</v>
      </c>
      <c r="O24" s="71"/>
      <c r="P24" s="67">
        <v>102.6</v>
      </c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19549.1</v>
      </c>
      <c r="AG24" s="72">
        <f t="shared" si="3"/>
        <v>29717.600000000006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90.79999999999927</v>
      </c>
      <c r="D25" s="75"/>
      <c r="E25" s="75"/>
      <c r="F25" s="75">
        <v>50.4</v>
      </c>
      <c r="G25" s="75"/>
      <c r="H25" s="75">
        <v>1023.5</v>
      </c>
      <c r="I25" s="75"/>
      <c r="J25" s="76"/>
      <c r="K25" s="75">
        <v>21.4</v>
      </c>
      <c r="L25" s="75">
        <v>9702.8</v>
      </c>
      <c r="M25" s="76"/>
      <c r="N25" s="75">
        <v>983.7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11781.8</v>
      </c>
      <c r="AG25" s="88">
        <f t="shared" si="3"/>
        <v>5347.200000000001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90.8</v>
      </c>
      <c r="C30" s="22">
        <v>90.9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181.7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41327</v>
      </c>
      <c r="C32" s="22">
        <v>7758.000000000002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50.4</v>
      </c>
      <c r="G32" s="67">
        <f t="shared" si="5"/>
        <v>0</v>
      </c>
      <c r="H32" s="67">
        <f t="shared" si="5"/>
        <v>1560.6</v>
      </c>
      <c r="I32" s="67">
        <f t="shared" si="5"/>
        <v>0</v>
      </c>
      <c r="J32" s="67">
        <f t="shared" si="5"/>
        <v>365</v>
      </c>
      <c r="K32" s="67">
        <f t="shared" si="5"/>
        <v>404.2</v>
      </c>
      <c r="L32" s="67">
        <f t="shared" si="5"/>
        <v>10080.3</v>
      </c>
      <c r="M32" s="72">
        <f t="shared" si="5"/>
        <v>0</v>
      </c>
      <c r="N32" s="67">
        <f t="shared" si="5"/>
        <v>6986</v>
      </c>
      <c r="O32" s="67">
        <f t="shared" si="5"/>
        <v>0</v>
      </c>
      <c r="P32" s="67">
        <f t="shared" si="5"/>
        <v>102.6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19549.1</v>
      </c>
      <c r="AG32" s="72">
        <f>AG24-AG30</f>
        <v>29535.900000000005</v>
      </c>
      <c r="AI32" s="6"/>
    </row>
    <row r="33" spans="1:35" ht="15" customHeight="1">
      <c r="A33" s="4" t="s">
        <v>8</v>
      </c>
      <c r="B33" s="22">
        <v>392.8</v>
      </c>
      <c r="C33" s="22">
        <v>192.80000000000007</v>
      </c>
      <c r="D33" s="67"/>
      <c r="E33" s="67"/>
      <c r="F33" s="67"/>
      <c r="G33" s="67"/>
      <c r="H33" s="67"/>
      <c r="I33" s="67"/>
      <c r="J33" s="72"/>
      <c r="K33" s="67">
        <v>100.8</v>
      </c>
      <c r="L33" s="67"/>
      <c r="M33" s="72"/>
      <c r="N33" s="67">
        <v>125</v>
      </c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225.8</v>
      </c>
      <c r="AG33" s="72">
        <f aca="true" t="shared" si="6" ref="AG33:AG38">B33+C33-AF33</f>
        <v>359.8000000000001</v>
      </c>
      <c r="AI33" s="6"/>
    </row>
    <row r="34" spans="1:35" ht="15.75">
      <c r="A34" s="3" t="s">
        <v>5</v>
      </c>
      <c r="B34" s="22">
        <v>299.5</v>
      </c>
      <c r="C34" s="22">
        <v>23.899999999999977</v>
      </c>
      <c r="D34" s="67"/>
      <c r="E34" s="67"/>
      <c r="F34" s="67"/>
      <c r="G34" s="67"/>
      <c r="H34" s="67"/>
      <c r="I34" s="67"/>
      <c r="J34" s="72"/>
      <c r="K34" s="67">
        <v>95.6</v>
      </c>
      <c r="L34" s="67"/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95.6</v>
      </c>
      <c r="AG34" s="72">
        <f t="shared" si="6"/>
        <v>227.79999999999998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79.9</v>
      </c>
      <c r="C36" s="22">
        <v>117.1</v>
      </c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>
        <v>118.7</v>
      </c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118.7</v>
      </c>
      <c r="AG36" s="72">
        <f t="shared" si="6"/>
        <v>78.3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13.400000000000006</v>
      </c>
      <c r="C39" s="22">
        <v>51.8000000000001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5.200000000000003</v>
      </c>
      <c r="L39" s="67">
        <f t="shared" si="7"/>
        <v>0</v>
      </c>
      <c r="M39" s="72">
        <f t="shared" si="7"/>
        <v>0</v>
      </c>
      <c r="N39" s="67">
        <f t="shared" si="7"/>
        <v>6.299999999999997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11.5</v>
      </c>
      <c r="AG39" s="72">
        <f>AG33-AG34-AG36-AG38-AG35-AG37</f>
        <v>53.700000000000145</v>
      </c>
      <c r="AI39" s="6"/>
    </row>
    <row r="40" spans="1:35" ht="15" customHeight="1">
      <c r="A40" s="4" t="s">
        <v>29</v>
      </c>
      <c r="B40" s="22">
        <v>1540.7</v>
      </c>
      <c r="C40" s="22">
        <v>121.79999999999995</v>
      </c>
      <c r="D40" s="67"/>
      <c r="E40" s="67"/>
      <c r="F40" s="67"/>
      <c r="G40" s="67">
        <v>71.3</v>
      </c>
      <c r="H40" s="67"/>
      <c r="I40" s="67"/>
      <c r="J40" s="72">
        <v>15.4</v>
      </c>
      <c r="K40" s="67"/>
      <c r="L40" s="67">
        <v>390.3</v>
      </c>
      <c r="M40" s="72">
        <v>13.8</v>
      </c>
      <c r="N40" s="67"/>
      <c r="O40" s="71">
        <v>56.1</v>
      </c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546.9</v>
      </c>
      <c r="AG40" s="72">
        <f aca="true" t="shared" si="8" ref="AG40:AG45">B40+C40-AF40</f>
        <v>1115.6</v>
      </c>
      <c r="AI40" s="6"/>
    </row>
    <row r="41" spans="1:35" ht="15.75">
      <c r="A41" s="3" t="s">
        <v>5</v>
      </c>
      <c r="B41" s="22">
        <v>1297.1</v>
      </c>
      <c r="C41" s="22">
        <v>77.69999999999982</v>
      </c>
      <c r="D41" s="67"/>
      <c r="E41" s="67"/>
      <c r="F41" s="67"/>
      <c r="G41" s="67"/>
      <c r="H41" s="67"/>
      <c r="I41" s="67"/>
      <c r="J41" s="72"/>
      <c r="K41" s="67"/>
      <c r="L41" s="67">
        <v>377.1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377.1</v>
      </c>
      <c r="AG41" s="72">
        <f t="shared" si="8"/>
        <v>997.6999999999997</v>
      </c>
      <c r="AH41" s="6"/>
      <c r="AI41" s="6"/>
    </row>
    <row r="42" spans="1:35" ht="15.75">
      <c r="A42" s="3" t="s">
        <v>3</v>
      </c>
      <c r="B42" s="22">
        <v>0.9</v>
      </c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0.9</v>
      </c>
      <c r="AI42" s="6"/>
    </row>
    <row r="43" spans="1:35" ht="15.75">
      <c r="A43" s="3" t="s">
        <v>1</v>
      </c>
      <c r="B43" s="22">
        <v>10.3</v>
      </c>
      <c r="C43" s="22">
        <v>2.5</v>
      </c>
      <c r="D43" s="67"/>
      <c r="E43" s="67"/>
      <c r="F43" s="67"/>
      <c r="G43" s="67"/>
      <c r="H43" s="67"/>
      <c r="I43" s="67"/>
      <c r="J43" s="72"/>
      <c r="K43" s="67"/>
      <c r="L43" s="67">
        <v>10.5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10.5</v>
      </c>
      <c r="AG43" s="72">
        <f t="shared" si="8"/>
        <v>2.3000000000000007</v>
      </c>
      <c r="AI43" s="6"/>
    </row>
    <row r="44" spans="1:35" ht="15.75">
      <c r="A44" s="3" t="s">
        <v>2</v>
      </c>
      <c r="B44" s="22">
        <v>197.3</v>
      </c>
      <c r="C44" s="22">
        <v>37.00000000000003</v>
      </c>
      <c r="D44" s="67"/>
      <c r="E44" s="67"/>
      <c r="F44" s="67"/>
      <c r="G44" s="67">
        <v>65.8</v>
      </c>
      <c r="H44" s="67"/>
      <c r="I44" s="67"/>
      <c r="J44" s="72">
        <v>15.4</v>
      </c>
      <c r="K44" s="67"/>
      <c r="L44" s="67">
        <v>2.2</v>
      </c>
      <c r="M44" s="72"/>
      <c r="N44" s="67"/>
      <c r="O44" s="71">
        <v>56.1</v>
      </c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139.5</v>
      </c>
      <c r="AG44" s="72">
        <f t="shared" si="8"/>
        <v>94.80000000000004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35.10000000000011</v>
      </c>
      <c r="C46" s="22">
        <v>4.600000000000108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5.5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0.49999999999998845</v>
      </c>
      <c r="M46" s="72">
        <f t="shared" si="9"/>
        <v>13.8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19.79999999999999</v>
      </c>
      <c r="AG46" s="72">
        <f>AG40-AG41-AG42-AG43-AG44-AG45</f>
        <v>19.900000000000162</v>
      </c>
      <c r="AI46" s="6"/>
    </row>
    <row r="47" spans="1:35" ht="17.25" customHeight="1">
      <c r="A47" s="4" t="s">
        <v>43</v>
      </c>
      <c r="B47" s="29">
        <f>6488.7+7.6</f>
        <v>6496.3</v>
      </c>
      <c r="C47" s="22">
        <v>2565.699999999999</v>
      </c>
      <c r="D47" s="67"/>
      <c r="E47" s="79"/>
      <c r="F47" s="79"/>
      <c r="G47" s="79">
        <v>592.9</v>
      </c>
      <c r="H47" s="79">
        <v>250.5</v>
      </c>
      <c r="I47" s="79"/>
      <c r="J47" s="80">
        <v>1840.9</v>
      </c>
      <c r="K47" s="79">
        <v>85.4</v>
      </c>
      <c r="L47" s="79"/>
      <c r="M47" s="80"/>
      <c r="N47" s="79">
        <v>148.3</v>
      </c>
      <c r="O47" s="81">
        <v>534.2</v>
      </c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3452.2000000000007</v>
      </c>
      <c r="AG47" s="72">
        <f>B47+C47-AF47</f>
        <v>5609.799999999999</v>
      </c>
      <c r="AI47" s="6"/>
    </row>
    <row r="48" spans="1:35" ht="15.75">
      <c r="A48" s="3" t="s">
        <v>5</v>
      </c>
      <c r="B48" s="22">
        <v>54.4</v>
      </c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54.4</v>
      </c>
      <c r="AI48" s="6"/>
    </row>
    <row r="49" spans="1:35" ht="15.75">
      <c r="A49" s="3" t="s">
        <v>16</v>
      </c>
      <c r="B49" s="22">
        <f>5747.4+7.6</f>
        <v>5755</v>
      </c>
      <c r="C49" s="22">
        <v>1525.8999999999996</v>
      </c>
      <c r="D49" s="67"/>
      <c r="E49" s="67"/>
      <c r="F49" s="67"/>
      <c r="G49" s="67">
        <v>582.9</v>
      </c>
      <c r="H49" s="67">
        <v>250.5</v>
      </c>
      <c r="I49" s="67"/>
      <c r="J49" s="72">
        <v>1833.3</v>
      </c>
      <c r="K49" s="67">
        <v>55</v>
      </c>
      <c r="L49" s="67"/>
      <c r="M49" s="72"/>
      <c r="N49" s="67">
        <v>120.2</v>
      </c>
      <c r="O49" s="71">
        <v>529.4</v>
      </c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3371.2999999999997</v>
      </c>
      <c r="AG49" s="72">
        <f>B49+C49-AF49</f>
        <v>3909.6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686.9000000000005</v>
      </c>
      <c r="C51" s="22">
        <v>1039.7999999999993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10</v>
      </c>
      <c r="H51" s="67">
        <f t="shared" si="10"/>
        <v>0</v>
      </c>
      <c r="I51" s="67">
        <f t="shared" si="10"/>
        <v>0</v>
      </c>
      <c r="J51" s="67">
        <f t="shared" si="10"/>
        <v>7.600000000000136</v>
      </c>
      <c r="K51" s="67">
        <f t="shared" si="10"/>
        <v>30.400000000000006</v>
      </c>
      <c r="L51" s="67">
        <f t="shared" si="10"/>
        <v>0</v>
      </c>
      <c r="M51" s="72">
        <f t="shared" si="10"/>
        <v>0</v>
      </c>
      <c r="N51" s="67">
        <f t="shared" si="10"/>
        <v>28.10000000000001</v>
      </c>
      <c r="O51" s="67">
        <f t="shared" si="10"/>
        <v>4.800000000000068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80.90000000000022</v>
      </c>
      <c r="AG51" s="72">
        <f>AG47-AG49-AG48</f>
        <v>1645.7999999999993</v>
      </c>
      <c r="AI51" s="6"/>
    </row>
    <row r="52" spans="1:35" ht="15" customHeight="1">
      <c r="A52" s="4" t="s">
        <v>0</v>
      </c>
      <c r="B52" s="22">
        <f>9469.6-56.6</f>
        <v>9413</v>
      </c>
      <c r="C52" s="22">
        <v>2815.9999999999995</v>
      </c>
      <c r="D52" s="67"/>
      <c r="E52" s="67"/>
      <c r="F52" s="67"/>
      <c r="G52" s="67">
        <v>121.6</v>
      </c>
      <c r="H52" s="67">
        <v>525.1</v>
      </c>
      <c r="I52" s="67"/>
      <c r="J52" s="72">
        <v>495.6</v>
      </c>
      <c r="K52" s="67">
        <v>452.5</v>
      </c>
      <c r="L52" s="67">
        <v>67.7</v>
      </c>
      <c r="M52" s="72">
        <v>766.7</v>
      </c>
      <c r="N52" s="67">
        <v>27.8</v>
      </c>
      <c r="O52" s="71">
        <v>2611.4</v>
      </c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5068.400000000001</v>
      </c>
      <c r="AG52" s="72">
        <f aca="true" t="shared" si="11" ref="AG52:AG59">B52+C52-AF52</f>
        <v>7160.599999999999</v>
      </c>
      <c r="AI52" s="6"/>
    </row>
    <row r="53" spans="1:35" ht="15" customHeight="1">
      <c r="A53" s="3" t="s">
        <v>2</v>
      </c>
      <c r="B53" s="22">
        <f>1894.6+200</f>
        <v>2094.6</v>
      </c>
      <c r="C53" s="22">
        <v>1418</v>
      </c>
      <c r="D53" s="67"/>
      <c r="E53" s="67"/>
      <c r="F53" s="67"/>
      <c r="G53" s="67">
        <v>1.6</v>
      </c>
      <c r="H53" s="67"/>
      <c r="I53" s="67"/>
      <c r="J53" s="72"/>
      <c r="K53" s="67"/>
      <c r="L53" s="67"/>
      <c r="M53" s="72"/>
      <c r="N53" s="67"/>
      <c r="O53" s="71">
        <v>2603.8</v>
      </c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2605.4</v>
      </c>
      <c r="AG53" s="72">
        <f t="shared" si="11"/>
        <v>907.1999999999998</v>
      </c>
      <c r="AI53" s="6"/>
    </row>
    <row r="54" spans="1:35" ht="15" customHeight="1">
      <c r="A54" s="4" t="s">
        <v>9</v>
      </c>
      <c r="B54" s="36">
        <v>2665</v>
      </c>
      <c r="C54" s="22">
        <v>732.3000000000002</v>
      </c>
      <c r="D54" s="67"/>
      <c r="E54" s="67"/>
      <c r="F54" s="67"/>
      <c r="G54" s="67">
        <v>111.5</v>
      </c>
      <c r="H54" s="67"/>
      <c r="I54" s="67"/>
      <c r="J54" s="72">
        <v>189.8</v>
      </c>
      <c r="K54" s="67">
        <v>1.9</v>
      </c>
      <c r="L54" s="67">
        <v>691.5</v>
      </c>
      <c r="M54" s="72">
        <v>343.2</v>
      </c>
      <c r="N54" s="67">
        <v>7.5</v>
      </c>
      <c r="O54" s="71">
        <v>137</v>
      </c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1482.4</v>
      </c>
      <c r="AG54" s="72">
        <f t="shared" si="11"/>
        <v>1914.9</v>
      </c>
      <c r="AH54" s="6"/>
      <c r="AI54" s="6"/>
    </row>
    <row r="55" spans="1:35" ht="15.75">
      <c r="A55" s="3" t="s">
        <v>5</v>
      </c>
      <c r="B55" s="22">
        <v>1185</v>
      </c>
      <c r="C55" s="22">
        <v>185.39999999999986</v>
      </c>
      <c r="D55" s="67"/>
      <c r="E55" s="67"/>
      <c r="F55" s="67"/>
      <c r="G55" s="67"/>
      <c r="H55" s="67"/>
      <c r="I55" s="67"/>
      <c r="J55" s="72"/>
      <c r="K55" s="67"/>
      <c r="L55" s="67">
        <v>494.6</v>
      </c>
      <c r="M55" s="72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494.6</v>
      </c>
      <c r="AG55" s="72">
        <f t="shared" si="11"/>
        <v>875.7999999999998</v>
      </c>
      <c r="AH55" s="6"/>
      <c r="AI55" s="6"/>
    </row>
    <row r="56" spans="1:35" ht="15" customHeight="1">
      <c r="A56" s="3" t="s">
        <v>1</v>
      </c>
      <c r="B56" s="22">
        <v>7.5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>
        <v>7.5</v>
      </c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7.5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384.6</v>
      </c>
      <c r="C57" s="22">
        <v>199.59999999999997</v>
      </c>
      <c r="D57" s="67"/>
      <c r="E57" s="67"/>
      <c r="F57" s="67"/>
      <c r="G57" s="67"/>
      <c r="H57" s="67"/>
      <c r="I57" s="67"/>
      <c r="J57" s="72"/>
      <c r="K57" s="67"/>
      <c r="L57" s="67">
        <v>98.4</v>
      </c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98.4</v>
      </c>
      <c r="AG57" s="72">
        <f t="shared" si="11"/>
        <v>485.80000000000007</v>
      </c>
      <c r="AI57" s="6"/>
    </row>
    <row r="58" spans="1:35" ht="15.75">
      <c r="A58" s="3" t="s">
        <v>16</v>
      </c>
      <c r="B58" s="29">
        <f>17+8.7</f>
        <v>25.7</v>
      </c>
      <c r="C58" s="22">
        <v>28.9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54.599999999999994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1062.2</v>
      </c>
      <c r="C60" s="22">
        <v>318.4000000000004</v>
      </c>
      <c r="D60" s="67">
        <f t="shared" si="12"/>
        <v>0</v>
      </c>
      <c r="E60" s="67">
        <f t="shared" si="12"/>
        <v>0</v>
      </c>
      <c r="F60" s="67">
        <f t="shared" si="12"/>
        <v>0</v>
      </c>
      <c r="G60" s="67">
        <f t="shared" si="12"/>
        <v>111.5</v>
      </c>
      <c r="H60" s="67">
        <f t="shared" si="12"/>
        <v>0</v>
      </c>
      <c r="I60" s="67">
        <f t="shared" si="12"/>
        <v>0</v>
      </c>
      <c r="J60" s="67">
        <f t="shared" si="12"/>
        <v>189.8</v>
      </c>
      <c r="K60" s="67">
        <f t="shared" si="12"/>
        <v>1.9</v>
      </c>
      <c r="L60" s="67">
        <f t="shared" si="12"/>
        <v>98.49999999999997</v>
      </c>
      <c r="M60" s="72">
        <f t="shared" si="12"/>
        <v>343.2</v>
      </c>
      <c r="N60" s="67">
        <f t="shared" si="12"/>
        <v>0</v>
      </c>
      <c r="O60" s="67">
        <f t="shared" si="12"/>
        <v>137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881.9000000000001</v>
      </c>
      <c r="AG60" s="72">
        <f>AG54-AG55-AG57-AG59-AG56-AG58</f>
        <v>498.7000000000003</v>
      </c>
      <c r="AI60" s="6"/>
    </row>
    <row r="61" spans="1:35" ht="15" customHeight="1">
      <c r="A61" s="4" t="s">
        <v>10</v>
      </c>
      <c r="B61" s="22">
        <f>92+25</f>
        <v>117</v>
      </c>
      <c r="C61" s="22">
        <v>14.400000000000006</v>
      </c>
      <c r="D61" s="67"/>
      <c r="E61" s="67"/>
      <c r="F61" s="67"/>
      <c r="G61" s="67"/>
      <c r="H61" s="67">
        <v>25.1</v>
      </c>
      <c r="I61" s="67"/>
      <c r="J61" s="72"/>
      <c r="K61" s="67"/>
      <c r="L61" s="67">
        <v>13.5</v>
      </c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38.6</v>
      </c>
      <c r="AG61" s="72">
        <f aca="true" t="shared" si="14" ref="AG61:AG67">B61+C61-AF61</f>
        <v>92.80000000000001</v>
      </c>
      <c r="AI61" s="6"/>
    </row>
    <row r="62" spans="1:35" ht="15" customHeight="1">
      <c r="A62" s="4" t="s">
        <v>11</v>
      </c>
      <c r="B62" s="22">
        <v>5551.1</v>
      </c>
      <c r="C62" s="22">
        <v>2119.7999999999997</v>
      </c>
      <c r="D62" s="67"/>
      <c r="E62" s="67"/>
      <c r="F62" s="67"/>
      <c r="G62" s="67">
        <v>70.2</v>
      </c>
      <c r="H62" s="67">
        <v>233.5</v>
      </c>
      <c r="I62" s="67"/>
      <c r="J62" s="72"/>
      <c r="K62" s="67">
        <v>966</v>
      </c>
      <c r="L62" s="67">
        <v>52.6</v>
      </c>
      <c r="M62" s="72">
        <v>123</v>
      </c>
      <c r="N62" s="67">
        <v>9.9</v>
      </c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1455.2</v>
      </c>
      <c r="AG62" s="72">
        <f t="shared" si="14"/>
        <v>6215.7</v>
      </c>
      <c r="AI62" s="6"/>
    </row>
    <row r="63" spans="1:35" ht="15.75">
      <c r="A63" s="3" t="s">
        <v>5</v>
      </c>
      <c r="B63" s="22">
        <v>2447.4</v>
      </c>
      <c r="C63" s="22">
        <v>336.7000000000003</v>
      </c>
      <c r="D63" s="67"/>
      <c r="E63" s="67"/>
      <c r="F63" s="67"/>
      <c r="G63" s="67"/>
      <c r="H63" s="67"/>
      <c r="I63" s="67"/>
      <c r="J63" s="72"/>
      <c r="K63" s="67">
        <v>792.3</v>
      </c>
      <c r="L63" s="67"/>
      <c r="M63" s="72"/>
      <c r="N63" s="67">
        <v>9.9</v>
      </c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802.1999999999999</v>
      </c>
      <c r="AG63" s="72">
        <f t="shared" si="14"/>
        <v>1981.9000000000005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535.2</v>
      </c>
      <c r="C65" s="22">
        <v>329.5</v>
      </c>
      <c r="D65" s="67"/>
      <c r="E65" s="67"/>
      <c r="F65" s="67"/>
      <c r="G65" s="67">
        <v>6.6</v>
      </c>
      <c r="H65" s="67"/>
      <c r="I65" s="67"/>
      <c r="J65" s="72"/>
      <c r="K65" s="67">
        <v>70.1</v>
      </c>
      <c r="L65" s="67"/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76.69999999999999</v>
      </c>
      <c r="AG65" s="72">
        <f t="shared" si="14"/>
        <v>788</v>
      </c>
      <c r="AH65" s="6"/>
      <c r="AI65" s="6"/>
    </row>
    <row r="66" spans="1:35" ht="15.75">
      <c r="A66" s="3" t="s">
        <v>2</v>
      </c>
      <c r="B66" s="22">
        <v>211.3</v>
      </c>
      <c r="C66" s="22">
        <v>217.29999999999998</v>
      </c>
      <c r="D66" s="67"/>
      <c r="E66" s="67"/>
      <c r="F66" s="67"/>
      <c r="G66" s="67">
        <v>2.4</v>
      </c>
      <c r="H66" s="67"/>
      <c r="I66" s="67"/>
      <c r="J66" s="72"/>
      <c r="K66" s="67">
        <v>14.5</v>
      </c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</v>
      </c>
      <c r="AG66" s="72">
        <f t="shared" si="14"/>
        <v>411.70000000000005</v>
      </c>
      <c r="AI66" s="6"/>
    </row>
    <row r="67" spans="1:35" ht="15.75">
      <c r="A67" s="3" t="s">
        <v>16</v>
      </c>
      <c r="B67" s="22">
        <v>326</v>
      </c>
      <c r="C67" s="22">
        <v>353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679</v>
      </c>
      <c r="AI67" s="6"/>
    </row>
    <row r="68" spans="1:35" ht="15.75">
      <c r="A68" s="3" t="s">
        <v>23</v>
      </c>
      <c r="B68" s="22">
        <f aca="true" t="shared" si="15" ref="B68:AD68">B62-B63-B66-B67-B65-B64</f>
        <v>2031.2</v>
      </c>
      <c r="C68" s="22">
        <v>883.2999999999995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61.199999999999996</v>
      </c>
      <c r="H68" s="67">
        <f t="shared" si="15"/>
        <v>233.5</v>
      </c>
      <c r="I68" s="67">
        <f t="shared" si="15"/>
        <v>0</v>
      </c>
      <c r="J68" s="67">
        <f t="shared" si="15"/>
        <v>0</v>
      </c>
      <c r="K68" s="67">
        <f t="shared" si="15"/>
        <v>89.10000000000005</v>
      </c>
      <c r="L68" s="67">
        <f t="shared" si="15"/>
        <v>52.6</v>
      </c>
      <c r="M68" s="72">
        <f t="shared" si="15"/>
        <v>123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559.4000000000001</v>
      </c>
      <c r="AG68" s="72">
        <f>AG62-AG63-AG66-AG67-AG65-AG64</f>
        <v>2355.0999999999995</v>
      </c>
      <c r="AI68" s="6"/>
    </row>
    <row r="69" spans="1:35" ht="31.5">
      <c r="A69" s="4" t="s">
        <v>45</v>
      </c>
      <c r="B69" s="22">
        <v>2033.6</v>
      </c>
      <c r="C69" s="22">
        <v>18.300000000000182</v>
      </c>
      <c r="D69" s="67"/>
      <c r="E69" s="67"/>
      <c r="F69" s="67"/>
      <c r="G69" s="67"/>
      <c r="H69" s="67"/>
      <c r="I69" s="67"/>
      <c r="J69" s="72"/>
      <c r="K69" s="67"/>
      <c r="L69" s="67"/>
      <c r="M69" s="72">
        <v>871.8</v>
      </c>
      <c r="N69" s="67"/>
      <c r="O69" s="67"/>
      <c r="P69" s="67">
        <v>893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1764.8</v>
      </c>
      <c r="AG69" s="89">
        <f aca="true" t="shared" si="16" ref="AG69:AG92">B69+C69-AF69</f>
        <v>287.10000000000014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f>1303+42.6</f>
        <v>1345.6</v>
      </c>
      <c r="C71" s="24">
        <v>1399.4</v>
      </c>
      <c r="D71" s="79"/>
      <c r="E71" s="79">
        <v>469.6</v>
      </c>
      <c r="F71" s="79"/>
      <c r="G71" s="79"/>
      <c r="H71" s="79">
        <v>898.6</v>
      </c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1368.2</v>
      </c>
      <c r="AG71" s="89">
        <f t="shared" si="16"/>
        <v>1376.8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1968.1+10-65.8</f>
        <v>1912.3</v>
      </c>
      <c r="C72" s="22">
        <v>1395.4999999999998</v>
      </c>
      <c r="D72" s="67"/>
      <c r="E72" s="67">
        <v>53.3</v>
      </c>
      <c r="F72" s="67">
        <v>109</v>
      </c>
      <c r="G72" s="67">
        <v>1.4</v>
      </c>
      <c r="H72" s="67">
        <v>1024.1</v>
      </c>
      <c r="I72" s="67"/>
      <c r="J72" s="72">
        <v>19.8</v>
      </c>
      <c r="K72" s="67">
        <v>10</v>
      </c>
      <c r="L72" s="67">
        <v>115.6</v>
      </c>
      <c r="M72" s="72">
        <v>53.3</v>
      </c>
      <c r="N72" s="67">
        <v>13.7</v>
      </c>
      <c r="O72" s="67">
        <v>22.1</v>
      </c>
      <c r="P72" s="67">
        <v>4.9</v>
      </c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1427.1999999999998</v>
      </c>
      <c r="AG72" s="89">
        <f t="shared" si="16"/>
        <v>1880.6</v>
      </c>
      <c r="AI72" s="6"/>
    </row>
    <row r="73" spans="1:35" ht="15" customHeight="1">
      <c r="A73" s="3" t="s">
        <v>5</v>
      </c>
      <c r="B73" s="22">
        <v>80.5</v>
      </c>
      <c r="C73" s="22">
        <v>0.09999999999999432</v>
      </c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89">
        <f t="shared" si="16"/>
        <v>80.6</v>
      </c>
      <c r="AI73" s="6"/>
    </row>
    <row r="74" spans="1:35" ht="15" customHeight="1">
      <c r="A74" s="3" t="s">
        <v>2</v>
      </c>
      <c r="B74" s="22">
        <f>323.4+55</f>
        <v>378.4</v>
      </c>
      <c r="C74" s="22">
        <v>191.0999999999999</v>
      </c>
      <c r="D74" s="67"/>
      <c r="E74" s="67">
        <v>53.3</v>
      </c>
      <c r="F74" s="67">
        <v>1.8</v>
      </c>
      <c r="G74" s="67">
        <v>1.1</v>
      </c>
      <c r="H74" s="67">
        <v>124.9</v>
      </c>
      <c r="I74" s="67"/>
      <c r="J74" s="72"/>
      <c r="K74" s="67"/>
      <c r="L74" s="67">
        <f>24.9+29.8</f>
        <v>54.7</v>
      </c>
      <c r="M74" s="72"/>
      <c r="N74" s="67"/>
      <c r="O74" s="67">
        <v>0.5</v>
      </c>
      <c r="P74" s="67">
        <v>0.6</v>
      </c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236.9</v>
      </c>
      <c r="AG74" s="89">
        <f t="shared" si="16"/>
        <v>332.5999999999999</v>
      </c>
      <c r="AI74" s="6"/>
    </row>
    <row r="75" spans="1:35" ht="15" customHeight="1">
      <c r="A75" s="3" t="s">
        <v>16</v>
      </c>
      <c r="B75" s="22">
        <f>10+11.6</f>
        <v>21.6</v>
      </c>
      <c r="C75" s="22">
        <v>3.8999999999999986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25.5</v>
      </c>
      <c r="AI75" s="6"/>
    </row>
    <row r="76" spans="1:35" s="11" customFormat="1" ht="15.75">
      <c r="A76" s="12" t="s">
        <v>48</v>
      </c>
      <c r="B76" s="22">
        <v>198.7</v>
      </c>
      <c r="C76" s="22">
        <v>49.20000000000002</v>
      </c>
      <c r="D76" s="67"/>
      <c r="E76" s="79"/>
      <c r="F76" s="79"/>
      <c r="G76" s="79"/>
      <c r="H76" s="79"/>
      <c r="I76" s="79"/>
      <c r="J76" s="80"/>
      <c r="K76" s="79">
        <v>76.4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76.4</v>
      </c>
      <c r="AG76" s="89">
        <f t="shared" si="16"/>
        <v>171.5</v>
      </c>
      <c r="AI76" s="6"/>
    </row>
    <row r="77" spans="1:35" s="11" customFormat="1" ht="15.75">
      <c r="A77" s="3" t="s">
        <v>5</v>
      </c>
      <c r="B77" s="22">
        <v>136.2</v>
      </c>
      <c r="C77" s="22">
        <v>8.800000000000011</v>
      </c>
      <c r="D77" s="67"/>
      <c r="E77" s="79"/>
      <c r="F77" s="79"/>
      <c r="G77" s="79"/>
      <c r="H77" s="79"/>
      <c r="I77" s="79"/>
      <c r="J77" s="80"/>
      <c r="K77" s="79">
        <v>59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59</v>
      </c>
      <c r="AG77" s="89">
        <f t="shared" si="16"/>
        <v>86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7.5</v>
      </c>
      <c r="C80" s="22">
        <v>8.400000000000002</v>
      </c>
      <c r="D80" s="67"/>
      <c r="E80" s="79"/>
      <c r="F80" s="79"/>
      <c r="G80" s="79"/>
      <c r="H80" s="79"/>
      <c r="I80" s="79"/>
      <c r="J80" s="80"/>
      <c r="K80" s="79">
        <v>7.4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7.4</v>
      </c>
      <c r="AG80" s="89">
        <f t="shared" si="16"/>
        <v>8.500000000000002</v>
      </c>
      <c r="AI80" s="6"/>
    </row>
    <row r="81" spans="1:35" s="11" customFormat="1" ht="15.75">
      <c r="A81" s="12" t="s">
        <v>49</v>
      </c>
      <c r="B81" s="22">
        <v>29.5</v>
      </c>
      <c r="C81" s="24">
        <v>0</v>
      </c>
      <c r="D81" s="79"/>
      <c r="E81" s="79"/>
      <c r="F81" s="79"/>
      <c r="G81" s="79"/>
      <c r="H81" s="79"/>
      <c r="I81" s="79"/>
      <c r="J81" s="80"/>
      <c r="K81" s="79">
        <v>29.5</v>
      </c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29.5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v>7924.8</v>
      </c>
      <c r="C89" s="22">
        <v>2149.6000000000004</v>
      </c>
      <c r="D89" s="67"/>
      <c r="E89" s="67"/>
      <c r="F89" s="67"/>
      <c r="G89" s="67">
        <v>1136.8</v>
      </c>
      <c r="H89" s="67">
        <v>45.8</v>
      </c>
      <c r="I89" s="67"/>
      <c r="J89" s="67"/>
      <c r="K89" s="67"/>
      <c r="L89" s="67">
        <v>142.4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1325</v>
      </c>
      <c r="AG89" s="72">
        <f t="shared" si="16"/>
        <v>8749.400000000001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>
        <v>1886.8</v>
      </c>
      <c r="I90" s="67"/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3773.5999999999995</v>
      </c>
      <c r="AH90" s="11"/>
      <c r="AI90" s="6"/>
    </row>
    <row r="91" spans="1:35" ht="15.75">
      <c r="A91" s="4" t="s">
        <v>25</v>
      </c>
      <c r="B91" s="22">
        <v>833.3</v>
      </c>
      <c r="C91" s="22">
        <v>1666.6999999999998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2500</v>
      </c>
      <c r="AH91" s="11"/>
      <c r="AI91" s="6"/>
    </row>
    <row r="92" spans="1:34" ht="15.75">
      <c r="A92" s="4" t="s">
        <v>37</v>
      </c>
      <c r="B92" s="22">
        <f>26163.8+12</f>
        <v>26175.8</v>
      </c>
      <c r="C92" s="22">
        <v>18420.800000000003</v>
      </c>
      <c r="D92" s="67"/>
      <c r="E92" s="67">
        <v>20631.5</v>
      </c>
      <c r="F92" s="67">
        <v>2864.5</v>
      </c>
      <c r="G92" s="67">
        <v>2072.8</v>
      </c>
      <c r="H92" s="67"/>
      <c r="I92" s="67"/>
      <c r="J92" s="67">
        <v>10611.8</v>
      </c>
      <c r="K92" s="67">
        <v>26.4</v>
      </c>
      <c r="L92" s="67">
        <v>-6447.8</v>
      </c>
      <c r="M92" s="72">
        <v>-3782.8</v>
      </c>
      <c r="N92" s="67">
        <v>-4677.3</v>
      </c>
      <c r="O92" s="67">
        <v>4676.1</v>
      </c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25975.200000000004</v>
      </c>
      <c r="AG92" s="72">
        <f t="shared" si="16"/>
        <v>18621.4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216619.59999999998</v>
      </c>
      <c r="C94" s="35">
        <f t="shared" si="17"/>
        <v>73798.90000000001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8364.300000000001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2952.1000000000004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116419.29999999999</v>
      </c>
      <c r="AG94" s="83">
        <f>AG10+AG15+AG24+AG33+AG47+AG52+AG54+AG61+AG62+AG69+AG71+AG72+AG76+AG81+AG82+AG83+AG88+AG89+AG90+AG91+AG70+AG40+AG92</f>
        <v>173999.2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32053.4</v>
      </c>
      <c r="AG95" s="71">
        <f>B95+C95-AF95</f>
        <v>53773.25999999999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3031.5</v>
      </c>
      <c r="M96" s="72">
        <f t="shared" si="19"/>
        <v>2522</v>
      </c>
      <c r="N96" s="67">
        <f t="shared" si="19"/>
        <v>1462.5</v>
      </c>
      <c r="O96" s="67">
        <f t="shared" si="19"/>
        <v>5974.1</v>
      </c>
      <c r="P96" s="67">
        <f t="shared" si="19"/>
        <v>1468.1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18406</v>
      </c>
      <c r="AG96" s="71">
        <f>B96+C96-AF96</f>
        <v>24535.59999999999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1.2</v>
      </c>
      <c r="AG97" s="71">
        <f>B97+C97-AF97</f>
        <v>35.099999999999994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3223.6</v>
      </c>
      <c r="AG98" s="71">
        <f>B98+C98-AF98</f>
        <v>5483.199999999999</v>
      </c>
    </row>
    <row r="99" spans="1:33" ht="15.75">
      <c r="A99" s="3" t="s">
        <v>16</v>
      </c>
      <c r="B99" s="22">
        <f aca="true" t="shared" si="22" ref="B99:X99">B21+B30+B49+B37+B58+B13+B75+B67</f>
        <v>7413.6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3747.9999999999995</v>
      </c>
      <c r="AG99" s="71">
        <f>B99+C99-AF99</f>
        <v>5825.4000000000015</v>
      </c>
    </row>
    <row r="100" spans="1:33" ht="12.75">
      <c r="A100" s="1" t="s">
        <v>35</v>
      </c>
      <c r="B100" s="2">
        <f aca="true" t="shared" si="24" ref="B100:AD100">B94-B95-B96-B97-B98-B99</f>
        <v>102829.13999999998</v>
      </c>
      <c r="C100" s="2">
        <f t="shared" si="24"/>
        <v>40504.60000000001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6291.6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4180.599999999998</v>
      </c>
      <c r="M100" s="92">
        <f t="shared" si="24"/>
        <v>-1373.5999999999997</v>
      </c>
      <c r="N100" s="84">
        <f t="shared" si="24"/>
        <v>2443.6999999999985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58987.1</v>
      </c>
      <c r="AG100" s="84">
        <f>AG94-AG95-AG96-AG97-AG98-AG99</f>
        <v>84346.64000000004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2019-03-15T13:54:30Z</cp:lastPrinted>
  <dcterms:created xsi:type="dcterms:W3CDTF">2002-11-05T08:53:00Z</dcterms:created>
  <dcterms:modified xsi:type="dcterms:W3CDTF">2019-03-19T10:42:53Z</dcterms:modified>
  <cp:category/>
  <cp:version/>
  <cp:contentType/>
  <cp:contentStatus/>
</cp:coreProperties>
</file>